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0" i="1" l="1"/>
  <c r="AF39" i="1"/>
  <c r="AF38" i="1"/>
  <c r="AF37" i="1"/>
  <c r="AF36" i="1"/>
  <c r="AF35" i="1"/>
  <c r="AF34" i="1"/>
  <c r="AF33" i="1"/>
  <c r="AF32" i="1"/>
  <c r="AF30" i="1"/>
  <c r="AF29" i="1"/>
  <c r="AF23" i="1"/>
  <c r="AF19" i="1"/>
  <c r="AD35" i="1"/>
  <c r="AD40" i="1"/>
  <c r="AD37" i="1"/>
  <c r="AD39" i="1"/>
  <c r="AD19" i="1"/>
  <c r="AC32" i="1"/>
  <c r="AB19" i="1"/>
  <c r="AB35" i="1"/>
  <c r="AB34" i="1"/>
  <c r="AB30" i="1"/>
  <c r="AB33" i="1"/>
  <c r="Z27" i="1"/>
  <c r="Z31" i="1"/>
  <c r="Z29" i="1"/>
  <c r="Z18" i="1"/>
  <c r="W17" i="1"/>
  <c r="Z17" i="1" s="1"/>
  <c r="W30" i="1"/>
  <c r="Z30" i="1" s="1"/>
  <c r="W13" i="1"/>
  <c r="Z13" i="1" s="1"/>
  <c r="W28" i="1"/>
  <c r="Z28" i="1" s="1"/>
  <c r="X23" i="1"/>
  <c r="W19" i="1"/>
  <c r="Z19" i="1" s="1"/>
  <c r="W23" i="1"/>
  <c r="U27" i="1"/>
  <c r="U25" i="1"/>
  <c r="U19" i="1"/>
  <c r="U17" i="1"/>
  <c r="U13" i="1"/>
  <c r="U8" i="1"/>
  <c r="T7" i="1"/>
  <c r="T23" i="1"/>
  <c r="R15" i="1"/>
  <c r="U15" i="1" s="1"/>
  <c r="Q26" i="1"/>
  <c r="U26" i="1" s="1"/>
  <c r="Q20" i="1"/>
  <c r="U20" i="1" s="1"/>
  <c r="R24" i="1"/>
  <c r="U24" i="1" s="1"/>
  <c r="Q18" i="1"/>
  <c r="U18" i="1" s="1"/>
  <c r="R23" i="1"/>
  <c r="Q7" i="1"/>
  <c r="U7" i="1" s="1"/>
  <c r="Q22" i="1"/>
  <c r="U22" i="1" s="1"/>
  <c r="Q4" i="1"/>
  <c r="U4" i="1" s="1"/>
  <c r="O22" i="1"/>
  <c r="O20" i="1"/>
  <c r="O6" i="1"/>
  <c r="L21" i="1"/>
  <c r="N7" i="1"/>
  <c r="N19" i="1"/>
  <c r="M19" i="1"/>
  <c r="K21" i="1"/>
  <c r="K13" i="1"/>
  <c r="O13" i="1" s="1"/>
  <c r="M7" i="1"/>
  <c r="L19" i="1"/>
  <c r="L15" i="1"/>
  <c r="O15" i="1" s="1"/>
  <c r="K19" i="1"/>
  <c r="K7" i="1"/>
  <c r="K8" i="1"/>
  <c r="O8" i="1" s="1"/>
  <c r="K18" i="1"/>
  <c r="O18" i="1" s="1"/>
  <c r="K17" i="1"/>
  <c r="O17" i="1" s="1"/>
  <c r="I13" i="1"/>
  <c r="I16" i="1"/>
  <c r="I12" i="1"/>
  <c r="I15" i="1"/>
  <c r="G10" i="1"/>
  <c r="F10" i="1"/>
  <c r="E9" i="1"/>
  <c r="I9" i="1" s="1"/>
  <c r="E10" i="1"/>
  <c r="I10" i="1" s="1"/>
  <c r="E11" i="1"/>
  <c r="I11" i="1" s="1"/>
  <c r="E14" i="1"/>
  <c r="I14" i="1" s="1"/>
  <c r="H7" i="1"/>
  <c r="G7" i="1"/>
  <c r="F7" i="1"/>
  <c r="E7" i="1"/>
  <c r="H8" i="1"/>
  <c r="G8" i="1"/>
  <c r="F8" i="1"/>
  <c r="E8" i="1"/>
  <c r="G6" i="1"/>
  <c r="F6" i="1"/>
  <c r="E6" i="1"/>
  <c r="G4" i="1"/>
  <c r="F4" i="1"/>
  <c r="E4" i="1"/>
  <c r="I4" i="1" s="1"/>
  <c r="H5" i="1"/>
  <c r="G5" i="1"/>
  <c r="F5" i="1"/>
  <c r="E5" i="1"/>
  <c r="I8" i="1" l="1"/>
  <c r="I7" i="1"/>
  <c r="Z23" i="1"/>
  <c r="I6" i="1"/>
  <c r="O7" i="1"/>
  <c r="U23" i="1"/>
  <c r="I5" i="1"/>
  <c r="O21" i="1"/>
  <c r="O19" i="1"/>
</calcChain>
</file>

<file path=xl/sharedStrings.xml><?xml version="1.0" encoding="utf-8"?>
<sst xmlns="http://schemas.openxmlformats.org/spreadsheetml/2006/main" count="119" uniqueCount="78">
  <si>
    <t>KENNELNAVN</t>
  </si>
  <si>
    <t>Race</t>
  </si>
  <si>
    <t>KALDES</t>
  </si>
  <si>
    <t>Total</t>
  </si>
  <si>
    <t>Moonshinelover’s Zip Code Smilla</t>
  </si>
  <si>
    <t>NF</t>
  </si>
  <si>
    <t>Smilla</t>
  </si>
  <si>
    <t>Simply The Best v.d. Wässernach</t>
  </si>
  <si>
    <t>Toto</t>
  </si>
  <si>
    <t>Moonshinelover´s Valhalla-Loki</t>
  </si>
  <si>
    <t>Oskar</t>
  </si>
  <si>
    <t>Squamish Razz-Matazz</t>
  </si>
  <si>
    <t>Kimmie</t>
  </si>
  <si>
    <t>Samson</t>
  </si>
  <si>
    <t>Sussi</t>
  </si>
  <si>
    <t>Louis</t>
  </si>
  <si>
    <t>Sisi</t>
  </si>
  <si>
    <t xml:space="preserve">Moonshinelover’s Magic Hermione </t>
  </si>
  <si>
    <t xml:space="preserve">Moonshinelover’s G. 007 Mr. M </t>
  </si>
  <si>
    <t xml:space="preserve">Ursulas The Belle Of The Ball </t>
  </si>
  <si>
    <t>Dolly</t>
  </si>
  <si>
    <t xml:space="preserve">Great Magic’s Fantastic Bombastic </t>
  </si>
  <si>
    <t>Noa</t>
  </si>
  <si>
    <t xml:space="preserve">Munkevang Fenris </t>
  </si>
  <si>
    <t>Ronya</t>
  </si>
  <si>
    <t xml:space="preserve">Moonshinelover’s Pooh Bear Roo </t>
  </si>
  <si>
    <t>Mikmak</t>
  </si>
  <si>
    <t xml:space="preserve">Newf Of Valhalla Hans </t>
  </si>
  <si>
    <t>Bertha</t>
  </si>
  <si>
    <t xml:space="preserve">Black Houdini's One Million Baby </t>
  </si>
  <si>
    <t>Blondie</t>
  </si>
  <si>
    <t xml:space="preserve">Moonshinelover’s Jewel Of Opal </t>
  </si>
  <si>
    <t>Newfgården’s Powerful Bentley</t>
  </si>
  <si>
    <t>Bentley</t>
  </si>
  <si>
    <t>Moonshinelover’s Looks Like No. 1</t>
  </si>
  <si>
    <t>Merufe’s Great Dane of Sir Douglas</t>
  </si>
  <si>
    <t xml:space="preserve">NF </t>
  </si>
  <si>
    <t>Douglas</t>
  </si>
  <si>
    <t>Arnold</t>
  </si>
  <si>
    <t>Moonshinelover’s Incredible John</t>
  </si>
  <si>
    <t>Newetta’s Victory For Monto</t>
  </si>
  <si>
    <t>HITLISTEN for vandprøver 2012</t>
  </si>
  <si>
    <t>Moonshinelover’s Quick Step</t>
  </si>
  <si>
    <t>Newf. Dog Lady Writer</t>
  </si>
  <si>
    <t>Kejser</t>
  </si>
  <si>
    <t>Moonshine Lover’s Ocean’s Stella</t>
  </si>
  <si>
    <t>Stella</t>
  </si>
  <si>
    <t>Moonshine Lover’s G007 Jaws</t>
  </si>
  <si>
    <t>Moonshine Lover’s Alltime</t>
  </si>
  <si>
    <t>Calløe Pretty Bear’s Coco</t>
  </si>
  <si>
    <t>Rocky</t>
  </si>
  <si>
    <t xml:space="preserve">Newfgården’s Duke of Armani </t>
  </si>
  <si>
    <t>Moonshinelover’s Cleopatra</t>
  </si>
  <si>
    <t>Cleo</t>
  </si>
  <si>
    <t>Blacksails Amazing Grace</t>
  </si>
  <si>
    <t>Moonshinelover’s Deer Comet Fly</t>
  </si>
  <si>
    <t>Nepo’s Sussi</t>
  </si>
  <si>
    <t>Newf-Line Hot Gossip</t>
  </si>
  <si>
    <t>Jessie</t>
  </si>
  <si>
    <t>Gaudi</t>
  </si>
  <si>
    <t>Gimli</t>
  </si>
  <si>
    <t xml:space="preserve">Apollo </t>
  </si>
  <si>
    <t>Merufe's Falcon Fighter</t>
  </si>
  <si>
    <t>Newffoot’s Guzzi Gucci</t>
  </si>
  <si>
    <t>Svea</t>
  </si>
  <si>
    <t>Falcon</t>
  </si>
  <si>
    <t>Lystig</t>
  </si>
  <si>
    <t>Mr.Green</t>
  </si>
  <si>
    <t>Basse</t>
  </si>
  <si>
    <t>Trille</t>
  </si>
  <si>
    <t>Coco</t>
  </si>
  <si>
    <t>Uffe</t>
  </si>
  <si>
    <t>Steppi</t>
  </si>
  <si>
    <t xml:space="preserve">Funny Black Bear’s Dixie </t>
  </si>
  <si>
    <t>Monto</t>
  </si>
  <si>
    <t>Nanna</t>
  </si>
  <si>
    <t>Cæsar</t>
  </si>
  <si>
    <t>Chablis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</si>
</sst>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5" borderId="0" xfId="0" applyNumberFormat="1" applyFill="1" applyAlignment="1">
      <alignment horizontal="left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left"/>
    </xf>
    <xf numFmtId="2" fontId="1" fillId="5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tabSelected="1" workbookViewId="0">
      <selection activeCell="AF44" sqref="AF44"/>
    </sheetView>
  </sheetViews>
  <sheetFormatPr defaultRowHeight="15" x14ac:dyDescent="0.25"/>
  <cols>
    <col min="1" max="1" width="1.7109375" customWidth="1"/>
    <col min="2" max="2" width="34.5703125" customWidth="1"/>
    <col min="3" max="3" width="4.85546875" customWidth="1"/>
    <col min="4" max="4" width="8.85546875" style="4"/>
    <col min="5" max="8" width="4.28515625" style="4" customWidth="1"/>
    <col min="9" max="9" width="8" style="4" customWidth="1"/>
    <col min="10" max="10" width="3.7109375" style="4" customWidth="1"/>
    <col min="11" max="14" width="4.28515625" customWidth="1"/>
    <col min="15" max="15" width="8" customWidth="1"/>
    <col min="16" max="16" width="3.7109375" style="14" customWidth="1"/>
    <col min="17" max="20" width="4.28515625" customWidth="1"/>
    <col min="21" max="21" width="8" style="4" customWidth="1"/>
    <col min="22" max="22" width="3.7109375" style="4" customWidth="1"/>
    <col min="23" max="25" width="4.28515625" style="4" customWidth="1"/>
    <col min="26" max="26" width="8.85546875" style="4"/>
    <col min="27" max="27" width="3.7109375" style="22" customWidth="1"/>
    <col min="28" max="31" width="4.7109375" style="4" customWidth="1"/>
    <col min="32" max="32" width="7.85546875" style="4" customWidth="1"/>
    <col min="33" max="33" width="3.7109375" style="4" customWidth="1"/>
  </cols>
  <sheetData>
    <row r="1" spans="2:34" x14ac:dyDescent="0.25">
      <c r="B1" t="s">
        <v>41</v>
      </c>
    </row>
    <row r="2" spans="2:34" ht="14.45" x14ac:dyDescent="0.3">
      <c r="D2" s="6"/>
      <c r="E2" s="6"/>
      <c r="F2" s="6"/>
      <c r="G2" s="6"/>
      <c r="H2" s="6"/>
      <c r="I2" s="12">
        <v>2012</v>
      </c>
      <c r="K2" s="9"/>
      <c r="L2" s="9"/>
      <c r="M2" s="9"/>
      <c r="N2" s="9"/>
      <c r="O2" s="13">
        <v>2011</v>
      </c>
      <c r="Q2" s="11"/>
      <c r="R2" s="11"/>
      <c r="S2" s="11"/>
      <c r="T2" s="11"/>
      <c r="U2" s="16">
        <v>2010</v>
      </c>
      <c r="W2" s="20"/>
      <c r="X2" s="20"/>
      <c r="Y2" s="20"/>
      <c r="Z2" s="19">
        <v>2009</v>
      </c>
      <c r="AB2" s="24">
        <v>2007</v>
      </c>
      <c r="AC2" s="24">
        <v>2007</v>
      </c>
      <c r="AD2" s="26">
        <v>2006</v>
      </c>
      <c r="AE2" s="27">
        <v>2003</v>
      </c>
      <c r="AF2" s="28"/>
      <c r="AG2" s="28"/>
      <c r="AH2" s="29"/>
    </row>
    <row r="3" spans="2:34" ht="14.45" x14ac:dyDescent="0.3">
      <c r="B3" t="s">
        <v>0</v>
      </c>
      <c r="C3" t="s">
        <v>1</v>
      </c>
      <c r="D3" s="4" t="s">
        <v>2</v>
      </c>
      <c r="I3" s="12" t="s">
        <v>3</v>
      </c>
      <c r="J3" s="8"/>
      <c r="K3" s="4"/>
      <c r="L3" s="4"/>
      <c r="M3" s="4"/>
      <c r="N3" s="4"/>
      <c r="O3" s="13" t="s">
        <v>3</v>
      </c>
      <c r="U3" s="16" t="s">
        <v>3</v>
      </c>
      <c r="Z3" s="20"/>
      <c r="AB3" s="25"/>
      <c r="AC3" s="25"/>
      <c r="AD3" s="30"/>
      <c r="AE3" s="31"/>
      <c r="AF3" s="31" t="s">
        <v>3</v>
      </c>
      <c r="AG3" s="27"/>
    </row>
    <row r="4" spans="2:34" x14ac:dyDescent="0.25">
      <c r="B4" t="s">
        <v>7</v>
      </c>
      <c r="C4" t="s">
        <v>5</v>
      </c>
      <c r="D4" s="4" t="s">
        <v>8</v>
      </c>
      <c r="E4" s="5">
        <f>65/20</f>
        <v>3.25</v>
      </c>
      <c r="F4" s="5">
        <f>165.5/20</f>
        <v>8.2750000000000004</v>
      </c>
      <c r="G4" s="5">
        <f>164.5/20</f>
        <v>8.2249999999999996</v>
      </c>
      <c r="H4" s="5"/>
      <c r="I4" s="36">
        <f t="shared" ref="I4:I16" si="0">SUM(E4:H4)</f>
        <v>19.75</v>
      </c>
      <c r="J4" s="12">
        <v>1</v>
      </c>
      <c r="K4" s="5"/>
      <c r="L4" s="5"/>
      <c r="M4" s="5"/>
      <c r="N4" s="5"/>
      <c r="O4" s="10"/>
      <c r="P4" s="15"/>
      <c r="Q4" s="3">
        <f>122.5/20</f>
        <v>6.125</v>
      </c>
      <c r="R4" s="3"/>
      <c r="S4" s="3"/>
      <c r="T4" s="3"/>
      <c r="U4" s="17">
        <f>SUM(Q4:T4)</f>
        <v>6.125</v>
      </c>
      <c r="V4" s="18">
        <v>7</v>
      </c>
      <c r="W4" s="5"/>
      <c r="X4" s="5"/>
      <c r="Y4" s="5"/>
      <c r="Z4" s="21"/>
      <c r="AA4" s="23"/>
      <c r="AB4" s="25"/>
      <c r="AC4" s="25"/>
      <c r="AD4" s="30"/>
      <c r="AE4" s="31"/>
      <c r="AF4" s="31"/>
      <c r="AG4" s="27"/>
    </row>
    <row r="5" spans="2:34" x14ac:dyDescent="0.25">
      <c r="B5" t="s">
        <v>4</v>
      </c>
      <c r="C5" t="s">
        <v>5</v>
      </c>
      <c r="D5" s="4" t="s">
        <v>6</v>
      </c>
      <c r="E5" s="5">
        <f>59.5/20</f>
        <v>2.9750000000000001</v>
      </c>
      <c r="F5" s="5">
        <f>123/20</f>
        <v>6.15</v>
      </c>
      <c r="G5" s="5">
        <f>108.5/20</f>
        <v>5.4249999999999998</v>
      </c>
      <c r="H5" s="5">
        <f>78.5/20</f>
        <v>3.9249999999999998</v>
      </c>
      <c r="I5" s="36">
        <f t="shared" si="0"/>
        <v>18.475000000000001</v>
      </c>
      <c r="J5" s="12">
        <v>2</v>
      </c>
      <c r="K5" s="5"/>
      <c r="L5" s="5"/>
      <c r="M5" s="5"/>
      <c r="N5" s="5"/>
      <c r="O5" s="10"/>
      <c r="P5" s="15"/>
      <c r="Q5" s="3"/>
      <c r="R5" s="3"/>
      <c r="S5" s="3"/>
      <c r="T5" s="3"/>
      <c r="U5" s="17"/>
      <c r="V5" s="18"/>
      <c r="W5" s="5"/>
      <c r="X5" s="5"/>
      <c r="Y5" s="5"/>
      <c r="Z5" s="21"/>
      <c r="AA5" s="23"/>
      <c r="AB5" s="25"/>
      <c r="AC5" s="25"/>
      <c r="AD5" s="30"/>
      <c r="AE5" s="31"/>
      <c r="AF5" s="31"/>
      <c r="AG5" s="27"/>
    </row>
    <row r="6" spans="2:34" x14ac:dyDescent="0.25">
      <c r="B6" t="s">
        <v>17</v>
      </c>
      <c r="C6" t="s">
        <v>5</v>
      </c>
      <c r="D6" s="4" t="s">
        <v>14</v>
      </c>
      <c r="E6" s="5">
        <f>62/20</f>
        <v>3.1</v>
      </c>
      <c r="F6" s="5">
        <f>137/20</f>
        <v>6.85</v>
      </c>
      <c r="G6" s="5">
        <f>132/20</f>
        <v>6.6</v>
      </c>
      <c r="H6" s="5"/>
      <c r="I6" s="36">
        <f t="shared" si="0"/>
        <v>16.549999999999997</v>
      </c>
      <c r="J6" s="12">
        <v>3</v>
      </c>
      <c r="K6" s="5">
        <v>7.75</v>
      </c>
      <c r="L6" s="5">
        <v>2.9</v>
      </c>
      <c r="M6" s="5"/>
      <c r="N6" s="5"/>
      <c r="O6" s="10">
        <f t="shared" ref="O6:O22" si="1">SUM(K6:N6)</f>
        <v>10.65</v>
      </c>
      <c r="P6" s="15">
        <v>6</v>
      </c>
      <c r="Q6" s="3"/>
      <c r="R6" s="3"/>
      <c r="S6" s="3"/>
      <c r="T6" s="3"/>
      <c r="U6" s="17"/>
      <c r="V6" s="18"/>
      <c r="W6" s="5"/>
      <c r="X6" s="5"/>
      <c r="Y6" s="5"/>
      <c r="Z6" s="21"/>
      <c r="AA6" s="23"/>
      <c r="AB6" s="25"/>
      <c r="AC6" s="25"/>
      <c r="AD6" s="30"/>
      <c r="AE6" s="31"/>
      <c r="AF6" s="31"/>
      <c r="AG6" s="27"/>
    </row>
    <row r="7" spans="2:34" ht="14.45" x14ac:dyDescent="0.3">
      <c r="B7" t="s">
        <v>19</v>
      </c>
      <c r="C7" t="s">
        <v>5</v>
      </c>
      <c r="D7" s="4" t="s">
        <v>16</v>
      </c>
      <c r="E7" s="5">
        <f>88/20</f>
        <v>4.4000000000000004</v>
      </c>
      <c r="F7" s="5">
        <f>54.5/20</f>
        <v>2.7250000000000001</v>
      </c>
      <c r="G7" s="5">
        <f>90/20</f>
        <v>4.5</v>
      </c>
      <c r="H7" s="5">
        <f>97/20</f>
        <v>4.8499999999999996</v>
      </c>
      <c r="I7" s="36">
        <f t="shared" si="0"/>
        <v>16.475000000000001</v>
      </c>
      <c r="J7" s="12">
        <v>4</v>
      </c>
      <c r="K7" s="5">
        <f>94.5/20</f>
        <v>4.7249999999999996</v>
      </c>
      <c r="L7" s="5">
        <v>4.45</v>
      </c>
      <c r="M7" s="5">
        <f>178.5/20</f>
        <v>8.9250000000000007</v>
      </c>
      <c r="N7" s="5">
        <f>93.5/20</f>
        <v>4.6749999999999998</v>
      </c>
      <c r="O7" s="34">
        <f t="shared" si="1"/>
        <v>22.775000000000002</v>
      </c>
      <c r="P7" s="32">
        <v>1</v>
      </c>
      <c r="Q7" s="3">
        <f>91.5/20</f>
        <v>4.5750000000000002</v>
      </c>
      <c r="R7" s="3">
        <v>2.4500000000000002</v>
      </c>
      <c r="S7" s="3">
        <v>4.7</v>
      </c>
      <c r="T7" s="3">
        <f>49.5/20</f>
        <v>2.4750000000000001</v>
      </c>
      <c r="U7" s="33">
        <f t="shared" ref="U7:U27" si="2">SUM(Q7:T7)</f>
        <v>14.200000000000001</v>
      </c>
      <c r="V7" s="16">
        <v>2</v>
      </c>
      <c r="W7" s="5"/>
      <c r="X7" s="5"/>
      <c r="Y7" s="5"/>
      <c r="Z7" s="21"/>
      <c r="AA7" s="23"/>
      <c r="AB7" s="25"/>
      <c r="AC7" s="25"/>
      <c r="AD7" s="30"/>
      <c r="AE7" s="31"/>
      <c r="AF7" s="31"/>
      <c r="AG7" s="27"/>
    </row>
    <row r="8" spans="2:34" x14ac:dyDescent="0.25">
      <c r="B8" t="s">
        <v>18</v>
      </c>
      <c r="C8" t="s">
        <v>5</v>
      </c>
      <c r="D8" s="4" t="s">
        <v>15</v>
      </c>
      <c r="E8" s="5">
        <f>62.5/20</f>
        <v>3.125</v>
      </c>
      <c r="F8" s="5">
        <f>115/20</f>
        <v>5.75</v>
      </c>
      <c r="G8" s="5">
        <f>67/20</f>
        <v>3.35</v>
      </c>
      <c r="H8" s="5">
        <f>78/20</f>
        <v>3.9</v>
      </c>
      <c r="I8" s="36">
        <f t="shared" si="0"/>
        <v>16.125</v>
      </c>
      <c r="J8" s="12">
        <v>5</v>
      </c>
      <c r="K8" s="5">
        <f>100.5/20</f>
        <v>5.0250000000000004</v>
      </c>
      <c r="L8" s="5">
        <v>3.7</v>
      </c>
      <c r="M8" s="5">
        <v>2.7</v>
      </c>
      <c r="N8" s="5"/>
      <c r="O8" s="34">
        <f t="shared" si="1"/>
        <v>11.425000000000001</v>
      </c>
      <c r="P8" s="32">
        <v>4</v>
      </c>
      <c r="Q8" s="3">
        <v>9.3000000000000007</v>
      </c>
      <c r="R8" s="3">
        <v>4.1500000000000004</v>
      </c>
      <c r="S8" s="3"/>
      <c r="T8" s="3"/>
      <c r="U8" s="33">
        <f t="shared" si="2"/>
        <v>13.450000000000001</v>
      </c>
      <c r="V8" s="16">
        <v>5</v>
      </c>
      <c r="W8" s="5"/>
      <c r="X8" s="5"/>
      <c r="Y8" s="5"/>
      <c r="Z8" s="21"/>
      <c r="AA8" s="23"/>
      <c r="AB8" s="25"/>
      <c r="AC8" s="25"/>
      <c r="AD8" s="30"/>
      <c r="AE8" s="31"/>
      <c r="AF8" s="31"/>
      <c r="AG8" s="27"/>
    </row>
    <row r="9" spans="2:34" x14ac:dyDescent="0.25">
      <c r="B9" t="s">
        <v>31</v>
      </c>
      <c r="C9" t="s">
        <v>5</v>
      </c>
      <c r="D9" s="4" t="s">
        <v>30</v>
      </c>
      <c r="E9" s="5">
        <f>85.5/20</f>
        <v>4.2750000000000004</v>
      </c>
      <c r="F9" s="5">
        <v>5.9</v>
      </c>
      <c r="G9" s="5">
        <v>5.7</v>
      </c>
      <c r="H9" s="5"/>
      <c r="I9" s="7">
        <f t="shared" si="0"/>
        <v>15.875</v>
      </c>
      <c r="J9" s="6">
        <v>6</v>
      </c>
      <c r="K9" s="5"/>
      <c r="L9" s="5"/>
      <c r="M9" s="5"/>
      <c r="N9" s="5"/>
      <c r="O9" s="10"/>
      <c r="P9" s="15"/>
      <c r="Q9" s="3"/>
      <c r="R9" s="3"/>
      <c r="S9" s="3"/>
      <c r="T9" s="3"/>
      <c r="U9" s="17"/>
      <c r="V9" s="18"/>
      <c r="W9" s="5"/>
      <c r="X9" s="5"/>
      <c r="Y9" s="5"/>
      <c r="Z9" s="21"/>
      <c r="AA9" s="23"/>
      <c r="AB9" s="25"/>
      <c r="AC9" s="25"/>
      <c r="AD9" s="30"/>
      <c r="AE9" s="31"/>
      <c r="AF9" s="31"/>
      <c r="AG9" s="27"/>
    </row>
    <row r="10" spans="2:34" ht="14.45" x14ac:dyDescent="0.3">
      <c r="B10" t="s">
        <v>11</v>
      </c>
      <c r="C10" t="s">
        <v>5</v>
      </c>
      <c r="D10" s="4" t="s">
        <v>12</v>
      </c>
      <c r="E10" s="5">
        <f>46.5/20</f>
        <v>2.3250000000000002</v>
      </c>
      <c r="F10" s="5">
        <f>46.5/20</f>
        <v>2.3250000000000002</v>
      </c>
      <c r="G10" s="5">
        <f>45/20</f>
        <v>2.25</v>
      </c>
      <c r="H10" s="5">
        <v>2.25</v>
      </c>
      <c r="I10" s="7">
        <f t="shared" si="0"/>
        <v>9.15</v>
      </c>
      <c r="J10" s="6">
        <v>7</v>
      </c>
      <c r="K10" s="5"/>
      <c r="L10" s="5"/>
      <c r="M10" s="5"/>
      <c r="N10" s="5"/>
      <c r="O10" s="10"/>
      <c r="P10" s="15"/>
      <c r="Q10" s="3"/>
      <c r="R10" s="3"/>
      <c r="S10" s="3"/>
      <c r="T10" s="3"/>
      <c r="U10" s="17"/>
      <c r="V10" s="18"/>
      <c r="W10" s="5"/>
      <c r="X10" s="5"/>
      <c r="Y10" s="5"/>
      <c r="Z10" s="21"/>
      <c r="AA10" s="23"/>
      <c r="AB10" s="25"/>
      <c r="AC10" s="25"/>
      <c r="AD10" s="30"/>
      <c r="AE10" s="31"/>
      <c r="AF10" s="31"/>
      <c r="AG10" s="27"/>
    </row>
    <row r="11" spans="2:34" x14ac:dyDescent="0.25">
      <c r="B11" t="s">
        <v>9</v>
      </c>
      <c r="C11" t="s">
        <v>5</v>
      </c>
      <c r="D11" s="4" t="s">
        <v>10</v>
      </c>
      <c r="E11" s="5">
        <f>57/20</f>
        <v>2.85</v>
      </c>
      <c r="F11" s="5">
        <v>3.15</v>
      </c>
      <c r="G11" s="5"/>
      <c r="H11" s="5"/>
      <c r="I11" s="7">
        <f t="shared" si="0"/>
        <v>6</v>
      </c>
      <c r="J11" s="6">
        <v>8</v>
      </c>
      <c r="K11" s="5"/>
      <c r="L11" s="5"/>
      <c r="M11" s="5"/>
      <c r="N11" s="5"/>
      <c r="O11" s="10"/>
      <c r="P11" s="15"/>
      <c r="Q11" s="3"/>
      <c r="R11" s="3"/>
      <c r="S11" s="3"/>
      <c r="T11" s="3"/>
      <c r="U11" s="17"/>
      <c r="V11" s="18"/>
      <c r="W11" s="5"/>
      <c r="X11" s="5"/>
      <c r="Y11" s="5"/>
      <c r="Z11" s="21"/>
      <c r="AA11" s="23"/>
      <c r="AB11" s="25"/>
      <c r="AC11" s="25"/>
      <c r="AD11" s="30"/>
      <c r="AE11" s="31"/>
      <c r="AF11" s="31"/>
      <c r="AG11" s="27"/>
    </row>
    <row r="12" spans="2:34" x14ac:dyDescent="0.25">
      <c r="B12" s="1" t="s">
        <v>25</v>
      </c>
      <c r="C12" t="s">
        <v>5</v>
      </c>
      <c r="D12" s="4" t="s">
        <v>24</v>
      </c>
      <c r="E12" s="5">
        <v>6</v>
      </c>
      <c r="F12" s="5"/>
      <c r="G12" s="5"/>
      <c r="H12" s="5"/>
      <c r="I12" s="7">
        <f t="shared" si="0"/>
        <v>6</v>
      </c>
      <c r="J12" s="6">
        <v>9</v>
      </c>
      <c r="K12" s="5"/>
      <c r="L12" s="5"/>
      <c r="M12" s="5"/>
      <c r="N12" s="5"/>
      <c r="O12" s="10"/>
      <c r="P12" s="15"/>
      <c r="Q12" s="3"/>
      <c r="R12" s="3"/>
      <c r="S12" s="3"/>
      <c r="T12" s="3"/>
      <c r="U12" s="17"/>
      <c r="V12" s="18"/>
      <c r="W12" s="5"/>
      <c r="X12" s="5"/>
      <c r="Y12" s="5"/>
      <c r="Z12" s="21"/>
      <c r="AA12" s="23"/>
      <c r="AB12" s="25"/>
      <c r="AC12" s="25"/>
      <c r="AD12" s="30"/>
      <c r="AE12" s="31"/>
      <c r="AF12" s="31"/>
      <c r="AG12" s="27"/>
    </row>
    <row r="13" spans="2:34" ht="14.45" x14ac:dyDescent="0.3">
      <c r="B13" t="s">
        <v>29</v>
      </c>
      <c r="C13" t="s">
        <v>5</v>
      </c>
      <c r="D13" s="4" t="s">
        <v>28</v>
      </c>
      <c r="E13" s="5">
        <v>4.6500000000000004</v>
      </c>
      <c r="F13" s="5"/>
      <c r="G13" s="5"/>
      <c r="H13" s="5"/>
      <c r="I13" s="7">
        <f t="shared" si="0"/>
        <v>4.6500000000000004</v>
      </c>
      <c r="J13" s="6">
        <v>10</v>
      </c>
      <c r="K13" s="5">
        <f>70.5/20</f>
        <v>3.5249999999999999</v>
      </c>
      <c r="L13" s="5">
        <v>6.4</v>
      </c>
      <c r="M13" s="5"/>
      <c r="N13" s="5"/>
      <c r="O13" s="10">
        <f t="shared" si="1"/>
        <v>9.9250000000000007</v>
      </c>
      <c r="P13" s="15">
        <v>7</v>
      </c>
      <c r="Q13" s="3">
        <v>3.25</v>
      </c>
      <c r="R13" s="3"/>
      <c r="S13" s="3"/>
      <c r="T13" s="3"/>
      <c r="U13" s="17">
        <f t="shared" si="2"/>
        <v>3.25</v>
      </c>
      <c r="V13" s="18">
        <v>14</v>
      </c>
      <c r="W13" s="5">
        <f>46.5/20</f>
        <v>2.3250000000000002</v>
      </c>
      <c r="X13" s="5"/>
      <c r="Y13" s="5"/>
      <c r="Z13" s="21">
        <f>SUM(W13:Y13)</f>
        <v>2.3250000000000002</v>
      </c>
      <c r="AA13" s="23">
        <v>6</v>
      </c>
      <c r="AB13" s="25"/>
      <c r="AC13" s="25"/>
      <c r="AD13" s="30"/>
      <c r="AE13" s="31"/>
      <c r="AF13" s="31"/>
      <c r="AG13" s="27"/>
    </row>
    <row r="14" spans="2:34" x14ac:dyDescent="0.25">
      <c r="B14" t="s">
        <v>21</v>
      </c>
      <c r="C14" t="s">
        <v>5</v>
      </c>
      <c r="D14" s="4" t="s">
        <v>20</v>
      </c>
      <c r="E14" s="5">
        <f>90.5/20</f>
        <v>4.5250000000000004</v>
      </c>
      <c r="F14" s="5"/>
      <c r="G14" s="5"/>
      <c r="H14" s="5"/>
      <c r="I14" s="7">
        <f t="shared" si="0"/>
        <v>4.5250000000000004</v>
      </c>
      <c r="J14" s="6">
        <v>11</v>
      </c>
      <c r="K14" s="5"/>
      <c r="L14" s="5"/>
      <c r="M14" s="5"/>
      <c r="N14" s="5"/>
      <c r="O14" s="10"/>
      <c r="P14" s="15"/>
      <c r="Q14" s="3"/>
      <c r="R14" s="3"/>
      <c r="S14" s="3"/>
      <c r="T14" s="3"/>
      <c r="U14" s="17"/>
      <c r="V14" s="18"/>
      <c r="W14" s="5"/>
      <c r="X14" s="5"/>
      <c r="Y14" s="5"/>
      <c r="Z14" s="21"/>
      <c r="AA14" s="23"/>
      <c r="AB14" s="25"/>
      <c r="AC14" s="25"/>
      <c r="AD14" s="30"/>
      <c r="AE14" s="31"/>
      <c r="AF14" s="31"/>
      <c r="AG14" s="27"/>
    </row>
    <row r="15" spans="2:34" ht="14.45" x14ac:dyDescent="0.3">
      <c r="B15" s="2" t="s">
        <v>23</v>
      </c>
      <c r="C15" t="s">
        <v>5</v>
      </c>
      <c r="D15" s="4" t="s">
        <v>22</v>
      </c>
      <c r="E15" s="5">
        <v>4.05</v>
      </c>
      <c r="F15" s="5"/>
      <c r="G15" s="5"/>
      <c r="H15" s="5"/>
      <c r="I15" s="7">
        <f t="shared" si="0"/>
        <v>4.05</v>
      </c>
      <c r="J15" s="6">
        <v>12</v>
      </c>
      <c r="K15" s="5">
        <v>3.2</v>
      </c>
      <c r="L15" s="5">
        <f>64.5/20</f>
        <v>3.2250000000000001</v>
      </c>
      <c r="M15" s="5">
        <v>3.8</v>
      </c>
      <c r="N15" s="5">
        <v>6.75</v>
      </c>
      <c r="O15" s="34">
        <f t="shared" si="1"/>
        <v>16.975000000000001</v>
      </c>
      <c r="P15" s="32">
        <v>3</v>
      </c>
      <c r="Q15" s="3">
        <v>4.5</v>
      </c>
      <c r="R15" s="3">
        <f>63.5/20</f>
        <v>3.1749999999999998</v>
      </c>
      <c r="S15" s="3">
        <v>5.8</v>
      </c>
      <c r="T15" s="3"/>
      <c r="U15" s="33">
        <f t="shared" si="2"/>
        <v>13.475</v>
      </c>
      <c r="V15" s="16">
        <v>4</v>
      </c>
      <c r="W15" s="5"/>
      <c r="X15" s="5"/>
      <c r="Y15" s="5"/>
      <c r="Z15" s="21"/>
      <c r="AA15" s="23"/>
      <c r="AB15" s="25"/>
      <c r="AC15" s="25"/>
      <c r="AD15" s="30"/>
      <c r="AE15" s="31"/>
      <c r="AF15" s="31"/>
      <c r="AG15" s="27"/>
    </row>
    <row r="16" spans="2:34" ht="14.45" x14ac:dyDescent="0.3">
      <c r="B16" t="s">
        <v>27</v>
      </c>
      <c r="C16" t="s">
        <v>5</v>
      </c>
      <c r="D16" s="4" t="s">
        <v>26</v>
      </c>
      <c r="E16" s="5">
        <v>1.75</v>
      </c>
      <c r="F16" s="5"/>
      <c r="G16" s="5"/>
      <c r="H16" s="5"/>
      <c r="I16" s="7">
        <f t="shared" si="0"/>
        <v>1.75</v>
      </c>
      <c r="J16" s="6">
        <v>13</v>
      </c>
      <c r="K16" s="5"/>
      <c r="L16" s="5"/>
      <c r="M16" s="5"/>
      <c r="N16" s="5"/>
      <c r="O16" s="10"/>
      <c r="P16" s="15"/>
      <c r="Q16" s="3"/>
      <c r="R16" s="3"/>
      <c r="S16" s="3"/>
      <c r="T16" s="3"/>
      <c r="U16" s="17"/>
      <c r="V16" s="18"/>
      <c r="W16" s="5"/>
      <c r="X16" s="5"/>
      <c r="Y16" s="5"/>
      <c r="Z16" s="21"/>
      <c r="AA16" s="23"/>
      <c r="AB16" s="25"/>
      <c r="AC16" s="25"/>
      <c r="AD16" s="30"/>
      <c r="AE16" s="31"/>
      <c r="AF16" s="31"/>
      <c r="AG16" s="27"/>
    </row>
    <row r="17" spans="2:33" x14ac:dyDescent="0.25">
      <c r="B17" t="s">
        <v>32</v>
      </c>
      <c r="C17" t="s">
        <v>5</v>
      </c>
      <c r="D17" s="4" t="s">
        <v>33</v>
      </c>
      <c r="E17" s="5"/>
      <c r="F17" s="5"/>
      <c r="G17" s="5"/>
      <c r="H17" s="5"/>
      <c r="I17" s="5"/>
      <c r="K17" s="5">
        <f>162.5/20</f>
        <v>8.125</v>
      </c>
      <c r="L17" s="5"/>
      <c r="M17" s="5"/>
      <c r="N17" s="5"/>
      <c r="O17" s="10">
        <f t="shared" si="1"/>
        <v>8.125</v>
      </c>
      <c r="P17" s="15">
        <v>8</v>
      </c>
      <c r="Q17" s="3">
        <v>4.6500000000000004</v>
      </c>
      <c r="R17" s="3">
        <v>4.45</v>
      </c>
      <c r="S17" s="3">
        <v>4.95</v>
      </c>
      <c r="T17" s="3"/>
      <c r="U17" s="33">
        <f t="shared" si="2"/>
        <v>14.05</v>
      </c>
      <c r="V17" s="16">
        <v>3</v>
      </c>
      <c r="W17" s="5">
        <f>25.5/20</f>
        <v>1.2749999999999999</v>
      </c>
      <c r="X17" s="5"/>
      <c r="Y17" s="5"/>
      <c r="Z17" s="21">
        <f t="shared" ref="Z17:Z31" si="3">SUM(W17:Y17)</f>
        <v>1.2749999999999999</v>
      </c>
      <c r="AA17" s="23">
        <v>8</v>
      </c>
      <c r="AB17" s="25"/>
      <c r="AC17" s="25"/>
      <c r="AD17" s="30"/>
      <c r="AE17" s="31"/>
      <c r="AF17" s="31"/>
      <c r="AG17" s="27"/>
    </row>
    <row r="18" spans="2:33" x14ac:dyDescent="0.25">
      <c r="B18" t="s">
        <v>34</v>
      </c>
      <c r="C18" t="s">
        <v>5</v>
      </c>
      <c r="D18" s="4" t="s">
        <v>71</v>
      </c>
      <c r="K18" s="5">
        <f>118.5/20</f>
        <v>5.9249999999999998</v>
      </c>
      <c r="L18" s="5">
        <v>5</v>
      </c>
      <c r="M18" s="5"/>
      <c r="N18" s="5"/>
      <c r="O18" s="34">
        <f t="shared" si="1"/>
        <v>10.925000000000001</v>
      </c>
      <c r="P18" s="32">
        <v>5</v>
      </c>
      <c r="Q18" s="3">
        <f>75.5/20</f>
        <v>3.7749999999999999</v>
      </c>
      <c r="R18" s="3"/>
      <c r="S18" s="3"/>
      <c r="T18" s="3"/>
      <c r="U18" s="17">
        <f t="shared" si="2"/>
        <v>3.7749999999999999</v>
      </c>
      <c r="V18" s="18">
        <v>12</v>
      </c>
      <c r="W18" s="5">
        <v>2.65</v>
      </c>
      <c r="X18" s="5"/>
      <c r="Y18" s="5"/>
      <c r="Z18" s="38">
        <f t="shared" si="3"/>
        <v>2.65</v>
      </c>
      <c r="AA18" s="37">
        <v>4</v>
      </c>
      <c r="AB18" s="25"/>
      <c r="AC18" s="25"/>
      <c r="AD18" s="30"/>
      <c r="AE18" s="31"/>
      <c r="AF18" s="31"/>
      <c r="AG18" s="27"/>
    </row>
    <row r="19" spans="2:33" x14ac:dyDescent="0.25">
      <c r="B19" t="s">
        <v>35</v>
      </c>
      <c r="C19" t="s">
        <v>36</v>
      </c>
      <c r="D19" s="4" t="s">
        <v>37</v>
      </c>
      <c r="K19" s="5">
        <f>68.5/20</f>
        <v>3.4249999999999998</v>
      </c>
      <c r="L19" s="5">
        <f>79.5/20</f>
        <v>3.9750000000000001</v>
      </c>
      <c r="M19" s="5">
        <f>83.5/20</f>
        <v>4.1749999999999998</v>
      </c>
      <c r="N19" s="5">
        <f>161.5/20</f>
        <v>8.0749999999999993</v>
      </c>
      <c r="O19" s="34">
        <f t="shared" si="1"/>
        <v>19.649999999999999</v>
      </c>
      <c r="P19" s="32">
        <v>2</v>
      </c>
      <c r="Q19" s="3">
        <v>4.55</v>
      </c>
      <c r="R19" s="3"/>
      <c r="S19" s="3"/>
      <c r="T19" s="3"/>
      <c r="U19" s="17">
        <f t="shared" si="2"/>
        <v>4.55</v>
      </c>
      <c r="V19" s="18">
        <v>10</v>
      </c>
      <c r="W19" s="5">
        <f>104/20</f>
        <v>5.2</v>
      </c>
      <c r="X19" s="5"/>
      <c r="Y19" s="5"/>
      <c r="Z19" s="38">
        <f t="shared" si="3"/>
        <v>5.2</v>
      </c>
      <c r="AA19" s="37">
        <v>2</v>
      </c>
      <c r="AB19" s="25">
        <f>120.5/20</f>
        <v>6.0250000000000004</v>
      </c>
      <c r="AC19" s="25"/>
      <c r="AD19" s="30">
        <f>159.5/20</f>
        <v>7.9749999999999996</v>
      </c>
      <c r="AE19" s="31"/>
      <c r="AF19" s="39">
        <f t="shared" ref="AF19:AF40" si="4">SUM(AB19:AE19)</f>
        <v>14</v>
      </c>
      <c r="AG19" s="40">
        <v>1</v>
      </c>
    </row>
    <row r="20" spans="2:33" ht="14.45" x14ac:dyDescent="0.3">
      <c r="B20" t="s">
        <v>38</v>
      </c>
      <c r="C20" t="s">
        <v>5</v>
      </c>
      <c r="D20" s="4" t="s">
        <v>38</v>
      </c>
      <c r="K20" s="5">
        <v>4.2</v>
      </c>
      <c r="L20" s="5"/>
      <c r="M20" s="5"/>
      <c r="N20" s="5"/>
      <c r="O20" s="10">
        <f t="shared" si="1"/>
        <v>4.2</v>
      </c>
      <c r="P20" s="35">
        <v>10</v>
      </c>
      <c r="Q20" s="3">
        <f>71.5/20</f>
        <v>3.5750000000000002</v>
      </c>
      <c r="R20" s="3"/>
      <c r="S20" s="3"/>
      <c r="T20" s="3"/>
      <c r="U20" s="17">
        <f t="shared" si="2"/>
        <v>3.5750000000000002</v>
      </c>
      <c r="V20" s="18">
        <v>13</v>
      </c>
      <c r="W20" s="5"/>
      <c r="X20" s="5"/>
      <c r="Y20" s="5"/>
      <c r="Z20" s="21"/>
      <c r="AA20" s="23"/>
      <c r="AB20" s="25"/>
      <c r="AC20" s="25"/>
      <c r="AD20" s="30"/>
      <c r="AE20" s="31"/>
      <c r="AF20" s="31"/>
      <c r="AG20" s="27"/>
    </row>
    <row r="21" spans="2:33" x14ac:dyDescent="0.25">
      <c r="B21" t="s">
        <v>39</v>
      </c>
      <c r="C21" t="s">
        <v>5</v>
      </c>
      <c r="D21" s="4" t="s">
        <v>13</v>
      </c>
      <c r="K21" s="5">
        <f>63.5/20</f>
        <v>3.1749999999999998</v>
      </c>
      <c r="L21" s="5">
        <f>53.5/20</f>
        <v>2.6749999999999998</v>
      </c>
      <c r="M21" s="5"/>
      <c r="N21" s="5"/>
      <c r="O21" s="10">
        <f t="shared" si="1"/>
        <v>5.85</v>
      </c>
      <c r="P21" s="15">
        <v>9</v>
      </c>
      <c r="Q21" s="3"/>
      <c r="R21" s="3"/>
      <c r="S21" s="3"/>
      <c r="T21" s="3"/>
      <c r="U21" s="17"/>
      <c r="V21" s="18"/>
      <c r="W21" s="5"/>
      <c r="X21" s="5"/>
      <c r="Y21" s="5"/>
      <c r="Z21" s="21"/>
      <c r="AA21" s="23"/>
      <c r="AB21" s="25"/>
      <c r="AC21" s="25"/>
      <c r="AD21" s="30"/>
      <c r="AE21" s="31"/>
      <c r="AF21" s="31"/>
      <c r="AG21" s="27"/>
    </row>
    <row r="22" spans="2:33" x14ac:dyDescent="0.25">
      <c r="B22" t="s">
        <v>40</v>
      </c>
      <c r="C22" t="s">
        <v>5</v>
      </c>
      <c r="D22" s="4" t="s">
        <v>74</v>
      </c>
      <c r="K22" s="5">
        <v>2.2999999999999998</v>
      </c>
      <c r="L22" s="5"/>
      <c r="M22" s="5"/>
      <c r="N22" s="5"/>
      <c r="O22" s="10">
        <f t="shared" si="1"/>
        <v>2.2999999999999998</v>
      </c>
      <c r="P22" s="15">
        <v>11</v>
      </c>
      <c r="Q22" s="3">
        <f>121.5/20</f>
        <v>6.0750000000000002</v>
      </c>
      <c r="R22" s="3"/>
      <c r="S22" s="3"/>
      <c r="T22" s="3"/>
      <c r="U22" s="17">
        <f t="shared" si="2"/>
        <v>6.0750000000000002</v>
      </c>
      <c r="V22" s="18">
        <v>8</v>
      </c>
      <c r="W22" s="5"/>
      <c r="X22" s="5"/>
      <c r="Y22" s="5"/>
      <c r="Z22" s="21"/>
      <c r="AA22" s="23"/>
      <c r="AB22" s="25"/>
      <c r="AC22" s="25"/>
      <c r="AD22" s="30"/>
      <c r="AE22" s="31"/>
      <c r="AF22" s="31"/>
      <c r="AG22" s="27"/>
    </row>
    <row r="23" spans="2:33" ht="14.45" x14ac:dyDescent="0.3">
      <c r="B23" t="s">
        <v>61</v>
      </c>
      <c r="C23" t="s">
        <v>5</v>
      </c>
      <c r="D23" s="4" t="s">
        <v>60</v>
      </c>
      <c r="K23" s="5"/>
      <c r="L23" s="5"/>
      <c r="M23" s="5"/>
      <c r="N23" s="5"/>
      <c r="O23" s="5"/>
      <c r="Q23" s="3">
        <v>7.85</v>
      </c>
      <c r="R23" s="3">
        <f>145.5/20</f>
        <v>7.2750000000000004</v>
      </c>
      <c r="S23" s="3">
        <v>6.8</v>
      </c>
      <c r="T23" s="3">
        <f>155.5/20</f>
        <v>7.7750000000000004</v>
      </c>
      <c r="U23" s="33">
        <f t="shared" si="2"/>
        <v>29.700000000000003</v>
      </c>
      <c r="V23" s="16">
        <v>1</v>
      </c>
      <c r="W23" s="5">
        <f>128/20</f>
        <v>6.4</v>
      </c>
      <c r="X23" s="5">
        <f>118/20</f>
        <v>5.9</v>
      </c>
      <c r="Y23" s="5">
        <v>5.7</v>
      </c>
      <c r="Z23" s="38">
        <f t="shared" si="3"/>
        <v>18</v>
      </c>
      <c r="AA23" s="37">
        <v>1</v>
      </c>
      <c r="AB23" s="25">
        <v>3</v>
      </c>
      <c r="AC23" s="25"/>
      <c r="AD23" s="30">
        <v>1.4</v>
      </c>
      <c r="AE23" s="31"/>
      <c r="AF23" s="31">
        <f t="shared" si="4"/>
        <v>4.4000000000000004</v>
      </c>
      <c r="AG23" s="27">
        <v>9</v>
      </c>
    </row>
    <row r="24" spans="2:33" x14ac:dyDescent="0.25">
      <c r="B24" t="s">
        <v>73</v>
      </c>
      <c r="C24" t="s">
        <v>5</v>
      </c>
      <c r="D24" s="4" t="s">
        <v>75</v>
      </c>
      <c r="K24" s="5"/>
      <c r="L24" s="5"/>
      <c r="M24" s="5"/>
      <c r="N24" s="5"/>
      <c r="O24" s="5"/>
      <c r="Q24" s="3">
        <v>4.2</v>
      </c>
      <c r="R24" s="3">
        <f>72.5/20</f>
        <v>3.625</v>
      </c>
      <c r="S24" s="3"/>
      <c r="T24" s="3"/>
      <c r="U24" s="17">
        <f>SUM(Q24:T24)</f>
        <v>7.8250000000000002</v>
      </c>
      <c r="V24" s="18">
        <v>6</v>
      </c>
      <c r="W24" s="5"/>
      <c r="X24" s="5"/>
      <c r="Y24" s="5"/>
      <c r="Z24" s="21"/>
      <c r="AA24" s="23"/>
      <c r="AB24" s="25"/>
      <c r="AC24" s="25"/>
      <c r="AD24" s="30"/>
      <c r="AE24" s="31"/>
      <c r="AF24" s="31"/>
      <c r="AG24" s="27"/>
    </row>
    <row r="25" spans="2:33" x14ac:dyDescent="0.25">
      <c r="B25" t="s">
        <v>42</v>
      </c>
      <c r="C25" t="s">
        <v>5</v>
      </c>
      <c r="D25" s="4" t="s">
        <v>72</v>
      </c>
      <c r="K25" s="5"/>
      <c r="L25" s="5"/>
      <c r="M25" s="5"/>
      <c r="N25" s="5"/>
      <c r="O25" s="5"/>
      <c r="Q25" s="3">
        <v>4</v>
      </c>
      <c r="R25" s="3"/>
      <c r="S25" s="3"/>
      <c r="T25" s="3"/>
      <c r="U25" s="17">
        <f t="shared" si="2"/>
        <v>4</v>
      </c>
      <c r="V25" s="18">
        <v>11</v>
      </c>
      <c r="W25" s="5"/>
      <c r="X25" s="5"/>
      <c r="Y25" s="5"/>
      <c r="Z25" s="21"/>
      <c r="AA25" s="23"/>
      <c r="AB25" s="25"/>
      <c r="AC25" s="25"/>
      <c r="AD25" s="30"/>
      <c r="AE25" s="31"/>
      <c r="AF25" s="31"/>
      <c r="AG25" s="27"/>
    </row>
    <row r="26" spans="2:33" ht="14.45" x14ac:dyDescent="0.3">
      <c r="B26" t="s">
        <v>43</v>
      </c>
      <c r="C26" t="s">
        <v>5</v>
      </c>
      <c r="D26" s="4" t="s">
        <v>77</v>
      </c>
      <c r="K26" s="5"/>
      <c r="L26" s="5"/>
      <c r="M26" s="5"/>
      <c r="N26" s="5"/>
      <c r="O26" s="5"/>
      <c r="Q26" s="3">
        <f>47.5/20</f>
        <v>2.375</v>
      </c>
      <c r="R26" s="3"/>
      <c r="S26" s="3"/>
      <c r="T26" s="3"/>
      <c r="U26" s="17">
        <f t="shared" si="2"/>
        <v>2.375</v>
      </c>
      <c r="V26" s="18">
        <v>15</v>
      </c>
      <c r="W26" s="5"/>
      <c r="X26" s="5"/>
      <c r="Y26" s="5"/>
      <c r="Z26" s="21"/>
      <c r="AA26" s="23"/>
      <c r="AB26" s="25"/>
      <c r="AC26" s="25"/>
      <c r="AD26" s="30"/>
      <c r="AE26" s="31"/>
      <c r="AF26" s="31"/>
      <c r="AG26" s="27"/>
    </row>
    <row r="27" spans="2:33" ht="14.45" x14ac:dyDescent="0.3">
      <c r="B27" t="s">
        <v>44</v>
      </c>
      <c r="C27" t="s">
        <v>5</v>
      </c>
      <c r="D27" s="4" t="s">
        <v>44</v>
      </c>
      <c r="K27" s="5"/>
      <c r="L27" s="5"/>
      <c r="M27" s="5"/>
      <c r="N27" s="5"/>
      <c r="O27" s="5"/>
      <c r="Q27" s="3">
        <v>5.0999999999999996</v>
      </c>
      <c r="R27" s="3"/>
      <c r="S27" s="3"/>
      <c r="T27" s="3"/>
      <c r="U27" s="17">
        <f t="shared" si="2"/>
        <v>5.0999999999999996</v>
      </c>
      <c r="V27" s="18">
        <v>9</v>
      </c>
      <c r="W27" s="5">
        <v>1</v>
      </c>
      <c r="X27" s="5"/>
      <c r="Y27" s="5"/>
      <c r="Z27" s="21">
        <f t="shared" si="3"/>
        <v>1</v>
      </c>
      <c r="AA27" s="23">
        <v>9</v>
      </c>
      <c r="AB27" s="25"/>
      <c r="AC27" s="25"/>
      <c r="AD27" s="30"/>
      <c r="AE27" s="31"/>
      <c r="AF27" s="31"/>
      <c r="AG27" s="27"/>
    </row>
    <row r="28" spans="2:33" x14ac:dyDescent="0.25">
      <c r="B28" t="s">
        <v>45</v>
      </c>
      <c r="C28" t="s">
        <v>5</v>
      </c>
      <c r="D28" s="4" t="s">
        <v>46</v>
      </c>
      <c r="K28" s="5"/>
      <c r="L28" s="5"/>
      <c r="M28" s="5"/>
      <c r="N28" s="5"/>
      <c r="O28" s="5"/>
      <c r="Q28" s="3"/>
      <c r="R28" s="3"/>
      <c r="S28" s="3"/>
      <c r="T28" s="3"/>
      <c r="U28" s="5"/>
      <c r="W28" s="5">
        <f>67.5/20</f>
        <v>3.375</v>
      </c>
      <c r="X28" s="5"/>
      <c r="Y28" s="5"/>
      <c r="Z28" s="38">
        <f>SUM(W28:Y28)</f>
        <v>3.375</v>
      </c>
      <c r="AA28" s="37">
        <v>3</v>
      </c>
      <c r="AB28" s="25"/>
      <c r="AC28" s="25"/>
      <c r="AD28" s="30"/>
      <c r="AE28" s="31"/>
      <c r="AF28" s="31"/>
      <c r="AG28" s="27"/>
    </row>
    <row r="29" spans="2:33" x14ac:dyDescent="0.25">
      <c r="B29" t="s">
        <v>47</v>
      </c>
      <c r="C29" t="s">
        <v>5</v>
      </c>
      <c r="D29" s="4" t="s">
        <v>68</v>
      </c>
      <c r="K29" s="5"/>
      <c r="L29" s="5"/>
      <c r="M29" s="5"/>
      <c r="N29" s="5"/>
      <c r="O29" s="5"/>
      <c r="Q29" s="3"/>
      <c r="R29" s="3"/>
      <c r="S29" s="3"/>
      <c r="T29" s="3"/>
      <c r="U29" s="5"/>
      <c r="W29" s="5">
        <v>2.5499999999999998</v>
      </c>
      <c r="X29" s="5"/>
      <c r="Y29" s="5"/>
      <c r="Z29" s="38">
        <f t="shared" si="3"/>
        <v>2.5499999999999998</v>
      </c>
      <c r="AA29" s="37">
        <v>5</v>
      </c>
      <c r="AB29" s="25">
        <v>6.85</v>
      </c>
      <c r="AC29" s="25"/>
      <c r="AD29" s="30"/>
      <c r="AE29" s="31"/>
      <c r="AF29" s="39">
        <f t="shared" si="4"/>
        <v>6.85</v>
      </c>
      <c r="AG29" s="40">
        <v>5</v>
      </c>
    </row>
    <row r="30" spans="2:33" x14ac:dyDescent="0.25">
      <c r="B30" t="s">
        <v>48</v>
      </c>
      <c r="C30" t="s">
        <v>5</v>
      </c>
      <c r="D30" s="4" t="s">
        <v>66</v>
      </c>
      <c r="K30" s="3"/>
      <c r="L30" s="3"/>
      <c r="M30" s="3"/>
      <c r="N30" s="3"/>
      <c r="O30" s="3"/>
      <c r="Q30" s="3"/>
      <c r="R30" s="3"/>
      <c r="S30" s="3"/>
      <c r="T30" s="3"/>
      <c r="U30" s="5"/>
      <c r="W30" s="5">
        <f>31.5/20</f>
        <v>1.575</v>
      </c>
      <c r="X30" s="5"/>
      <c r="Y30" s="5"/>
      <c r="Z30" s="21">
        <f t="shared" si="3"/>
        <v>1.575</v>
      </c>
      <c r="AA30" s="23">
        <v>7</v>
      </c>
      <c r="AB30" s="25">
        <f>84.5/20</f>
        <v>4.2249999999999996</v>
      </c>
      <c r="AC30" s="25"/>
      <c r="AD30" s="30">
        <v>1.1000000000000001</v>
      </c>
      <c r="AE30" s="31"/>
      <c r="AF30" s="31">
        <f t="shared" si="4"/>
        <v>5.3249999999999993</v>
      </c>
      <c r="AG30" s="27">
        <v>7</v>
      </c>
    </row>
    <row r="31" spans="2:33" x14ac:dyDescent="0.25">
      <c r="B31" t="s">
        <v>49</v>
      </c>
      <c r="C31" t="s">
        <v>5</v>
      </c>
      <c r="D31" s="4" t="s">
        <v>70</v>
      </c>
      <c r="K31" s="3"/>
      <c r="L31" s="3"/>
      <c r="M31" s="3"/>
      <c r="N31" s="3"/>
      <c r="O31" s="3"/>
      <c r="Q31" s="3"/>
      <c r="R31" s="3"/>
      <c r="S31" s="3"/>
      <c r="T31" s="3"/>
      <c r="U31" s="5"/>
      <c r="W31" s="5">
        <v>0.25</v>
      </c>
      <c r="X31" s="5"/>
      <c r="Y31" s="5"/>
      <c r="Z31" s="21">
        <f t="shared" si="3"/>
        <v>0.25</v>
      </c>
      <c r="AA31" s="23">
        <v>10</v>
      </c>
      <c r="AB31" s="25"/>
      <c r="AC31" s="25"/>
      <c r="AD31" s="30"/>
      <c r="AE31" s="31"/>
      <c r="AF31" s="31"/>
      <c r="AG31" s="27"/>
    </row>
    <row r="32" spans="2:33" ht="14.45" x14ac:dyDescent="0.3">
      <c r="B32" t="s">
        <v>50</v>
      </c>
      <c r="C32" t="s">
        <v>5</v>
      </c>
      <c r="D32" s="4" t="s">
        <v>50</v>
      </c>
      <c r="K32" s="3"/>
      <c r="L32" s="3"/>
      <c r="M32" s="3"/>
      <c r="N32" s="3"/>
      <c r="O32" s="3"/>
      <c r="Q32" s="3"/>
      <c r="R32" s="3"/>
      <c r="S32" s="3"/>
      <c r="T32" s="3"/>
      <c r="U32" s="5"/>
      <c r="W32" s="5"/>
      <c r="X32" s="5"/>
      <c r="Y32" s="5"/>
      <c r="Z32" s="5"/>
      <c r="AB32" s="25">
        <v>9.0500000000000007</v>
      </c>
      <c r="AC32" s="25">
        <f>96.5/20</f>
        <v>4.8250000000000002</v>
      </c>
      <c r="AD32" s="30"/>
      <c r="AE32" s="27"/>
      <c r="AF32" s="39">
        <f t="shared" si="4"/>
        <v>13.875</v>
      </c>
      <c r="AG32" s="40">
        <v>2</v>
      </c>
    </row>
    <row r="33" spans="2:33" x14ac:dyDescent="0.25">
      <c r="B33" t="s">
        <v>51</v>
      </c>
      <c r="C33" t="s">
        <v>5</v>
      </c>
      <c r="D33" s="4" t="s">
        <v>59</v>
      </c>
      <c r="AB33" s="25">
        <f>115/20</f>
        <v>5.75</v>
      </c>
      <c r="AC33" s="25"/>
      <c r="AD33" s="30">
        <v>5.25</v>
      </c>
      <c r="AE33" s="31"/>
      <c r="AF33" s="39">
        <f t="shared" si="4"/>
        <v>11</v>
      </c>
      <c r="AG33" s="40">
        <v>3</v>
      </c>
    </row>
    <row r="34" spans="2:33" x14ac:dyDescent="0.25">
      <c r="B34" t="s">
        <v>52</v>
      </c>
      <c r="C34" t="s">
        <v>5</v>
      </c>
      <c r="D34" s="4" t="s">
        <v>53</v>
      </c>
      <c r="AB34" s="25">
        <f>74.5/20</f>
        <v>3.7250000000000001</v>
      </c>
      <c r="AC34" s="25"/>
      <c r="AD34" s="30"/>
      <c r="AE34" s="31"/>
      <c r="AF34" s="31">
        <f t="shared" si="4"/>
        <v>3.7250000000000001</v>
      </c>
      <c r="AG34" s="27">
        <v>10</v>
      </c>
    </row>
    <row r="35" spans="2:33" ht="14.45" x14ac:dyDescent="0.3">
      <c r="B35" t="s">
        <v>54</v>
      </c>
      <c r="C35" t="s">
        <v>5</v>
      </c>
      <c r="D35" s="4" t="s">
        <v>58</v>
      </c>
      <c r="AB35" s="25">
        <f>20.5/20</f>
        <v>1.0249999999999999</v>
      </c>
      <c r="AC35" s="25"/>
      <c r="AD35" s="30">
        <f>30.5/20</f>
        <v>1.5249999999999999</v>
      </c>
      <c r="AE35" s="31">
        <v>3.3</v>
      </c>
      <c r="AF35" s="31">
        <f t="shared" si="4"/>
        <v>5.85</v>
      </c>
      <c r="AG35" s="27">
        <v>6</v>
      </c>
    </row>
    <row r="36" spans="2:33" x14ac:dyDescent="0.25">
      <c r="B36" t="s">
        <v>55</v>
      </c>
      <c r="C36" t="s">
        <v>5</v>
      </c>
      <c r="D36" s="4" t="s">
        <v>67</v>
      </c>
      <c r="AB36" s="25">
        <v>1</v>
      </c>
      <c r="AC36" s="25"/>
      <c r="AD36" s="30"/>
      <c r="AE36" s="31"/>
      <c r="AF36" s="31">
        <f t="shared" si="4"/>
        <v>1</v>
      </c>
      <c r="AG36" s="27">
        <v>13</v>
      </c>
    </row>
    <row r="37" spans="2:33" x14ac:dyDescent="0.25">
      <c r="B37" t="s">
        <v>56</v>
      </c>
      <c r="C37" t="s">
        <v>5</v>
      </c>
      <c r="D37" s="4" t="s">
        <v>64</v>
      </c>
      <c r="AB37" s="25">
        <v>3</v>
      </c>
      <c r="AC37" s="25"/>
      <c r="AD37" s="30">
        <f>44.5/20</f>
        <v>2.2250000000000001</v>
      </c>
      <c r="AE37" s="31"/>
      <c r="AF37" s="31">
        <f t="shared" si="4"/>
        <v>5.2249999999999996</v>
      </c>
      <c r="AG37" s="27">
        <v>8</v>
      </c>
    </row>
    <row r="38" spans="2:33" ht="14.45" x14ac:dyDescent="0.3">
      <c r="B38" t="s">
        <v>57</v>
      </c>
      <c r="C38" t="s">
        <v>5</v>
      </c>
      <c r="D38" s="4" t="s">
        <v>69</v>
      </c>
      <c r="AB38" s="25">
        <v>2.9</v>
      </c>
      <c r="AC38" s="25"/>
      <c r="AD38" s="30"/>
      <c r="AE38" s="31"/>
      <c r="AF38" s="31">
        <f t="shared" si="4"/>
        <v>2.9</v>
      </c>
      <c r="AG38" s="27">
        <v>11</v>
      </c>
    </row>
    <row r="39" spans="2:33" x14ac:dyDescent="0.25">
      <c r="B39" t="s">
        <v>62</v>
      </c>
      <c r="C39" t="s">
        <v>5</v>
      </c>
      <c r="D39" s="4" t="s">
        <v>65</v>
      </c>
      <c r="AD39" s="26">
        <f>151.5/20</f>
        <v>7.5750000000000002</v>
      </c>
      <c r="AE39" s="27"/>
      <c r="AF39" s="39">
        <f t="shared" si="4"/>
        <v>7.5750000000000002</v>
      </c>
      <c r="AG39" s="40">
        <v>4</v>
      </c>
    </row>
    <row r="40" spans="2:33" x14ac:dyDescent="0.25">
      <c r="B40" t="s">
        <v>63</v>
      </c>
      <c r="C40" t="s">
        <v>5</v>
      </c>
      <c r="D40" s="4" t="s">
        <v>76</v>
      </c>
      <c r="AD40" s="26">
        <f>33/20</f>
        <v>1.65</v>
      </c>
      <c r="AE40" s="27"/>
      <c r="AF40" s="31">
        <f t="shared" si="4"/>
        <v>1.65</v>
      </c>
      <c r="AG40" s="27">
        <v>12</v>
      </c>
    </row>
  </sheetData>
  <sortState ref="Z4:Z27">
    <sortCondition descending="1" ref="Z27"/>
  </sortState>
  <pageMargins left="0.7" right="0.7" top="0.75" bottom="0.75" header="0.3" footer="0.3"/>
  <pageSetup paperSize="9" orientation="portrait" r:id="rId1"/>
  <ignoredErrors>
    <ignoredError sqref="O6 U8 U13 U17 U19 Z27 Z18 AF23 AF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E. Andersen</dc:creator>
  <cp:lastModifiedBy>Ole D'ssing</cp:lastModifiedBy>
  <dcterms:created xsi:type="dcterms:W3CDTF">2019-05-20T12:45:15Z</dcterms:created>
  <dcterms:modified xsi:type="dcterms:W3CDTF">2019-06-05T16:19:40Z</dcterms:modified>
</cp:coreProperties>
</file>